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User\Verwaltung allgemein\IT\Homepage iWeb\KiBon\"/>
    </mc:Choice>
  </mc:AlternateContent>
  <xr:revisionPtr revIDLastSave="0" documentId="13_ncr:1_{49690FDE-1CFC-4A77-AA3A-6E69869240EF}" xr6:coauthVersionLast="47" xr6:coauthVersionMax="47" xr10:uidLastSave="{00000000-0000-0000-0000-000000000000}"/>
  <bookViews>
    <workbookView xWindow="-120" yWindow="-120" windowWidth="29040" windowHeight="17640" xr2:uid="{6D2576B3-0674-4E50-BC44-6F0CAC7993CB}"/>
  </bookViews>
  <sheets>
    <sheet name="Berechnung" sheetId="1" r:id="rId1"/>
    <sheet name="Hilfstabell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7" i="2" s="1"/>
  <c r="D15" i="1"/>
  <c r="D19" i="1"/>
  <c r="D14" i="1"/>
  <c r="C4" i="2" s="1"/>
  <c r="D4" i="2" s="1"/>
  <c r="C10" i="2"/>
  <c r="D10" i="2" s="1"/>
  <c r="C5" i="2" l="1"/>
  <c r="D5" i="2" s="1"/>
  <c r="C8" i="2"/>
  <c r="D8" i="2" s="1"/>
  <c r="C7" i="2"/>
  <c r="D7" i="2" s="1"/>
  <c r="C14" i="2"/>
  <c r="C18" i="2" s="1"/>
  <c r="C20" i="2" s="1"/>
  <c r="D20" i="1" s="1"/>
  <c r="D21" i="1" s="1"/>
</calcChain>
</file>

<file path=xl/sharedStrings.xml><?xml version="1.0" encoding="utf-8"?>
<sst xmlns="http://schemas.openxmlformats.org/spreadsheetml/2006/main" count="53" uniqueCount="43">
  <si>
    <r>
      <t xml:space="preserve">Familieneinkommen
</t>
    </r>
    <r>
      <rPr>
        <sz val="9"/>
        <color theme="1"/>
        <rFont val="Arial Narrow"/>
        <family val="2"/>
      </rPr>
      <t>(gem. § 3 der Verordnung)</t>
    </r>
  </si>
  <si>
    <t>Geburtsdatum des zu betreuenden Kindes</t>
  </si>
  <si>
    <r>
      <t xml:space="preserve">Start der Betreuung
</t>
    </r>
    <r>
      <rPr>
        <sz val="9"/>
        <color theme="1"/>
        <rFont val="Arial Narrow"/>
        <family val="2"/>
      </rPr>
      <t>(Start des Gutscheins)</t>
    </r>
  </si>
  <si>
    <t>Tarif der Kita</t>
  </si>
  <si>
    <t>Tarif der Tagesfamilie</t>
  </si>
  <si>
    <t>Hier Ihre Daten eingeben</t>
  </si>
  <si>
    <t>Ihre Berechnungsgrundlagen</t>
  </si>
  <si>
    <t>Massgebendes Einkommen</t>
  </si>
  <si>
    <t>Alter des Kindes bei Beginn Betreuung</t>
  </si>
  <si>
    <t>Falls das Kind während der Betreuung alter als 18 Monate wird, kommt automatisch ab diesem Monat der Tarif für über 18 Monate zur Anwendung.</t>
  </si>
  <si>
    <t>Informationen</t>
  </si>
  <si>
    <t>Bezeichnung</t>
  </si>
  <si>
    <t>Wert</t>
  </si>
  <si>
    <t>Berechnung des Gutscheins</t>
  </si>
  <si>
    <t>Geben Sie hier entweder den Tarif Kita oder Tagesfamilie ein, je nach Wahl der Betreuungsform</t>
  </si>
  <si>
    <t>Betreuungsgutschein</t>
  </si>
  <si>
    <t>Restkosten</t>
  </si>
  <si>
    <t>ü 18 Mt.</t>
  </si>
  <si>
    <t>Kita</t>
  </si>
  <si>
    <t>u 18 Mt.</t>
  </si>
  <si>
    <t>TF</t>
  </si>
  <si>
    <t>Vorschule</t>
  </si>
  <si>
    <t>Minimaleinkommen</t>
  </si>
  <si>
    <t>Maximaleinkommen</t>
  </si>
  <si>
    <t>Grunddaten</t>
  </si>
  <si>
    <t>Berechnung maximaler Gutschein</t>
  </si>
  <si>
    <t>Mindestelternbeitrag</t>
  </si>
  <si>
    <t>Kind eingeschult?</t>
  </si>
  <si>
    <t>Wenn das Kind bereits eingeschult ist bitte ein "x" einfügen</t>
  </si>
  <si>
    <t>u18 ohne Deckel</t>
  </si>
  <si>
    <t>ü 18 ohne Deckel</t>
  </si>
  <si>
    <t>Vorschule ohne Deckel</t>
  </si>
  <si>
    <t>u18 mit Deckel</t>
  </si>
  <si>
    <t>ü18 mit Deckel</t>
  </si>
  <si>
    <t>Vorschule mit Deckel</t>
  </si>
  <si>
    <t>Maximaler Gutschein aufgrund der Berechnungsgrundlagen ohne Eigenleistung</t>
  </si>
  <si>
    <t xml:space="preserve">Der Betreuungsgutschein wird für Kitas pro Tag und für Tagesfamilien pro Stunde ausgewiesen. Der Betreuungsgutschein wird direkt der Institution überwiesen. </t>
  </si>
  <si>
    <t>Maximaler Gutschein aufgrund der Berechnungsgrundlagen mit Eigenleistung ohne Maximaltarif</t>
  </si>
  <si>
    <t>Effektiv maximaler Gutschein</t>
  </si>
  <si>
    <t>Dieser Betrag entspricht Ihren ungefähren Restkosten, die direkt durch die Institution verrechnet werden</t>
  </si>
  <si>
    <t>* der hier berechnete Gutscheinwert ist eine unverbindliche Information. Es besteht kein Anspruch auf den hier berechneten Wert. Massgebend ist die individuelle Verfügung.</t>
  </si>
  <si>
    <r>
      <t xml:space="preserve">             </t>
    </r>
    <r>
      <rPr>
        <b/>
        <sz val="18"/>
        <color theme="1"/>
        <rFont val="TT Hazelnuts"/>
        <family val="3"/>
      </rPr>
      <t>Gutscheinrechner</t>
    </r>
  </si>
  <si>
    <t>Gemeinde BUCHEGG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</si>
</sst>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10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9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 tint="-0.14999847407452621"/>
      <name val="Arial Narrow"/>
      <family val="2"/>
    </font>
    <font>
      <b/>
      <sz val="11"/>
      <color theme="0" tint="-0.14999847407452621"/>
      <name val="Arial Narrow"/>
      <family val="2"/>
    </font>
    <font>
      <b/>
      <sz val="18"/>
      <color theme="1"/>
      <name val="TT Hazelnuts"/>
      <family val="3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0" fillId="0" borderId="7" xfId="0" applyBorder="1"/>
    <xf numFmtId="164" fontId="0" fillId="0" borderId="5" xfId="1" applyFont="1" applyBorder="1"/>
    <xf numFmtId="0" fontId="0" fillId="0" borderId="8" xfId="0" applyBorder="1"/>
    <xf numFmtId="164" fontId="6" fillId="2" borderId="4" xfId="0" applyNumberFormat="1" applyFont="1" applyFill="1" applyBorder="1"/>
    <xf numFmtId="164" fontId="6" fillId="2" borderId="4" xfId="1" applyFont="1" applyFill="1" applyBorder="1"/>
    <xf numFmtId="0" fontId="0" fillId="0" borderId="9" xfId="0" applyBorder="1"/>
    <xf numFmtId="0" fontId="2" fillId="0" borderId="10" xfId="0" applyFont="1" applyBorder="1"/>
    <xf numFmtId="164" fontId="0" fillId="0" borderId="11" xfId="1" applyFont="1" applyBorder="1"/>
    <xf numFmtId="0" fontId="7" fillId="0" borderId="2" xfId="0" applyFont="1" applyBorder="1"/>
    <xf numFmtId="0" fontId="6" fillId="0" borderId="8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7" fillId="0" borderId="4" xfId="0" applyFont="1" applyBorder="1"/>
    <xf numFmtId="0" fontId="7" fillId="0" borderId="0" xfId="0" applyFont="1"/>
    <xf numFmtId="164" fontId="6" fillId="0" borderId="0" xfId="1" applyFont="1" applyBorder="1"/>
    <xf numFmtId="164" fontId="6" fillId="0" borderId="4" xfId="1" applyFont="1" applyBorder="1"/>
    <xf numFmtId="0" fontId="6" fillId="0" borderId="9" xfId="0" applyFont="1" applyBorder="1"/>
    <xf numFmtId="0" fontId="6" fillId="0" borderId="7" xfId="0" applyFont="1" applyBorder="1"/>
    <xf numFmtId="0" fontId="0" fillId="0" borderId="8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12" xfId="0" applyFont="1" applyBorder="1"/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horizontal="left" vertical="center"/>
    </xf>
    <xf numFmtId="164" fontId="0" fillId="0" borderId="5" xfId="1" applyFont="1" applyBorder="1" applyProtection="1">
      <protection locked="0"/>
    </xf>
    <xf numFmtId="164" fontId="0" fillId="0" borderId="4" xfId="1" applyFont="1" applyBorder="1" applyProtection="1">
      <protection locked="0"/>
    </xf>
    <xf numFmtId="164" fontId="0" fillId="0" borderId="6" xfId="1" applyFont="1" applyBorder="1" applyProtection="1">
      <protection locked="0"/>
    </xf>
    <xf numFmtId="164" fontId="0" fillId="0" borderId="1" xfId="1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64" fontId="2" fillId="0" borderId="20" xfId="0" applyNumberFormat="1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164" fontId="2" fillId="0" borderId="21" xfId="0" applyNumberFormat="1" applyFont="1" applyBorder="1" applyAlignment="1">
      <alignment horizontal="left" vertical="center"/>
    </xf>
    <xf numFmtId="164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22" xfId="1" applyFont="1" applyBorder="1" applyAlignment="1">
      <alignment horizontal="left" vertical="center"/>
    </xf>
    <xf numFmtId="164" fontId="2" fillId="0" borderId="23" xfId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466725</xdr:colOff>
      <xdr:row>1</xdr:row>
      <xdr:rowOff>114694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D65C751-8E2A-4CFC-BE41-EC166BDD9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-7" r="-7"/>
        <a:stretch/>
      </xdr:blipFill>
      <xdr:spPr>
        <a:xfrm>
          <a:off x="333375" y="0"/>
          <a:ext cx="1228725" cy="543319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0</xdr:row>
      <xdr:rowOff>19050</xdr:rowOff>
    </xdr:from>
    <xdr:to>
      <xdr:col>8</xdr:col>
      <xdr:colOff>705464</xdr:colOff>
      <xdr:row>3</xdr:row>
      <xdr:rowOff>133350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A5E97C6-101B-4926-8F31-BD742EC3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19050"/>
          <a:ext cx="819764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0505-CC31-401E-B972-B6F394020ACE}">
  <sheetPr codeName="Tabelle1">
    <pageSetUpPr fitToPage="1"/>
  </sheetPr>
  <dimension ref="B1:I23"/>
  <sheetViews>
    <sheetView showGridLines="0" showRowColHeaders="0" tabSelected="1" workbookViewId="0">
      <selection activeCell="D5" sqref="D5"/>
    </sheetView>
  </sheetViews>
  <sheetFormatPr baseColWidth="10" defaultColWidth="10.7109375" defaultRowHeight="16.5"/>
  <cols>
    <col min="1" max="1" width="5" customWidth="1"/>
    <col min="3" max="3" width="12.5703125" customWidth="1"/>
    <col min="4" max="4" width="28" customWidth="1"/>
    <col min="5" max="5" width="23.140625" customWidth="1"/>
  </cols>
  <sheetData>
    <row r="1" spans="2:9" ht="33.75" customHeight="1">
      <c r="C1" s="53" t="s">
        <v>41</v>
      </c>
      <c r="F1" s="54"/>
      <c r="G1" s="55" t="s">
        <v>42</v>
      </c>
      <c r="H1" s="55"/>
    </row>
    <row r="2" spans="2:9" ht="9.75" customHeight="1">
      <c r="F2" s="54"/>
      <c r="G2" s="56"/>
      <c r="H2" s="56"/>
    </row>
    <row r="3" spans="2:9">
      <c r="B3" s="3" t="s">
        <v>5</v>
      </c>
      <c r="C3" s="10"/>
      <c r="D3" s="10"/>
      <c r="E3" s="10"/>
      <c r="F3" s="10"/>
      <c r="G3" s="10"/>
      <c r="H3" s="10"/>
      <c r="I3" s="4"/>
    </row>
    <row r="4" spans="2:9">
      <c r="B4" s="66" t="s">
        <v>11</v>
      </c>
      <c r="C4" s="67"/>
      <c r="D4" s="30" t="s">
        <v>12</v>
      </c>
      <c r="E4" s="30" t="s">
        <v>10</v>
      </c>
      <c r="I4" s="6"/>
    </row>
    <row r="5" spans="2:9" ht="38.25" customHeight="1">
      <c r="B5" s="68" t="s">
        <v>0</v>
      </c>
      <c r="C5" s="60"/>
      <c r="D5" s="41"/>
      <c r="I5" s="6"/>
    </row>
    <row r="6" spans="2:9" ht="36" customHeight="1">
      <c r="B6" s="68" t="s">
        <v>1</v>
      </c>
      <c r="C6" s="60"/>
      <c r="D6" s="42">
        <v>44562</v>
      </c>
      <c r="I6" s="6"/>
    </row>
    <row r="7" spans="2:9" ht="33" customHeight="1">
      <c r="B7" s="68" t="s">
        <v>2</v>
      </c>
      <c r="C7" s="59"/>
      <c r="D7" s="42">
        <v>44774</v>
      </c>
      <c r="I7" s="6"/>
    </row>
    <row r="8" spans="2:9" ht="33" customHeight="1">
      <c r="B8" s="68" t="s">
        <v>27</v>
      </c>
      <c r="C8" s="60"/>
      <c r="D8" s="42"/>
      <c r="E8" s="59" t="s">
        <v>28</v>
      </c>
      <c r="F8" s="59"/>
      <c r="G8" s="59"/>
      <c r="H8" s="59"/>
      <c r="I8" s="62"/>
    </row>
    <row r="9" spans="2:9" ht="33.75" customHeight="1">
      <c r="B9" s="69" t="s">
        <v>3</v>
      </c>
      <c r="C9" s="59"/>
      <c r="D9" s="41"/>
      <c r="E9" s="60" t="s">
        <v>14</v>
      </c>
      <c r="F9" s="60"/>
      <c r="G9" s="60"/>
      <c r="H9" s="60"/>
      <c r="I9" s="63"/>
    </row>
    <row r="10" spans="2:9" ht="33.75" customHeight="1">
      <c r="B10" s="37" t="s">
        <v>4</v>
      </c>
      <c r="C10" s="13"/>
      <c r="D10" s="41"/>
      <c r="E10" s="64"/>
      <c r="F10" s="64"/>
      <c r="G10" s="64"/>
      <c r="H10" s="64"/>
      <c r="I10" s="65"/>
    </row>
    <row r="11" spans="2:9">
      <c r="D11" s="2"/>
    </row>
    <row r="12" spans="2:9">
      <c r="B12" s="3" t="s">
        <v>6</v>
      </c>
      <c r="C12" s="10"/>
      <c r="D12" s="28"/>
      <c r="E12" s="10"/>
      <c r="F12" s="10"/>
      <c r="G12" s="10"/>
      <c r="H12" s="10"/>
      <c r="I12" s="4"/>
    </row>
    <row r="13" spans="2:9">
      <c r="B13" s="66" t="s">
        <v>11</v>
      </c>
      <c r="C13" s="67"/>
      <c r="D13" s="29" t="s">
        <v>12</v>
      </c>
      <c r="E13" s="30" t="s">
        <v>10</v>
      </c>
      <c r="I13" s="6"/>
    </row>
    <row r="14" spans="2:9" ht="33" customHeight="1">
      <c r="B14" s="69" t="s">
        <v>7</v>
      </c>
      <c r="C14" s="59"/>
      <c r="D14" s="49">
        <f>D5</f>
        <v>0</v>
      </c>
      <c r="I14" s="6"/>
    </row>
    <row r="15" spans="2:9" ht="37.5" customHeight="1">
      <c r="B15" s="70" t="s">
        <v>8</v>
      </c>
      <c r="C15" s="64"/>
      <c r="D15" s="50">
        <f>DATEDIF(D6,D7,"M")</f>
        <v>7</v>
      </c>
      <c r="E15" s="64" t="s">
        <v>9</v>
      </c>
      <c r="F15" s="64"/>
      <c r="G15" s="64"/>
      <c r="H15" s="64"/>
      <c r="I15" s="65"/>
    </row>
    <row r="16" spans="2:9" ht="17.25" thickBot="1">
      <c r="D16" s="2"/>
    </row>
    <row r="17" spans="2:9">
      <c r="B17" s="31" t="s">
        <v>13</v>
      </c>
      <c r="C17" s="32"/>
      <c r="D17" s="33"/>
      <c r="E17" s="32"/>
      <c r="F17" s="32"/>
      <c r="G17" s="32"/>
      <c r="H17" s="32"/>
      <c r="I17" s="34"/>
    </row>
    <row r="18" spans="2:9" s="1" customFormat="1" ht="36" customHeight="1">
      <c r="B18" s="58" t="s">
        <v>3</v>
      </c>
      <c r="C18" s="59"/>
      <c r="D18" s="51">
        <f>$D$9</f>
        <v>0</v>
      </c>
      <c r="I18" s="35"/>
    </row>
    <row r="19" spans="2:9" s="1" customFormat="1" ht="36" customHeight="1">
      <c r="B19" s="36" t="s">
        <v>4</v>
      </c>
      <c r="D19" s="52">
        <f>$D$10</f>
        <v>0</v>
      </c>
      <c r="I19" s="35"/>
    </row>
    <row r="20" spans="2:9" ht="36" customHeight="1">
      <c r="B20" s="58" t="s">
        <v>15</v>
      </c>
      <c r="C20" s="59"/>
      <c r="D20" s="48">
        <f>Hilfstabelle!$C$20</f>
        <v>0</v>
      </c>
      <c r="E20" s="60" t="s">
        <v>36</v>
      </c>
      <c r="F20" s="60"/>
      <c r="G20" s="60"/>
      <c r="H20" s="60"/>
      <c r="I20" s="61"/>
    </row>
    <row r="21" spans="2:9" ht="36" customHeight="1" thickBot="1">
      <c r="B21" s="58" t="s">
        <v>16</v>
      </c>
      <c r="C21" s="59"/>
      <c r="D21" s="43">
        <f>$D$18+$D$19-$D$20</f>
        <v>0</v>
      </c>
      <c r="E21" s="60" t="s">
        <v>39</v>
      </c>
      <c r="F21" s="60"/>
      <c r="G21" s="60"/>
      <c r="H21" s="60"/>
      <c r="I21" s="61"/>
    </row>
    <row r="22" spans="2:9" ht="8.25" customHeight="1" thickTop="1" thickBot="1">
      <c r="B22" s="44"/>
      <c r="C22" s="45"/>
      <c r="D22" s="46"/>
      <c r="E22" s="45"/>
      <c r="F22" s="45"/>
      <c r="G22" s="45"/>
      <c r="H22" s="45"/>
      <c r="I22" s="47"/>
    </row>
    <row r="23" spans="2:9" ht="33" customHeight="1">
      <c r="B23" s="57" t="s">
        <v>40</v>
      </c>
      <c r="C23" s="57"/>
      <c r="D23" s="57"/>
      <c r="E23" s="57"/>
      <c r="F23" s="57"/>
      <c r="G23" s="57"/>
      <c r="H23" s="57"/>
      <c r="I23" s="57"/>
    </row>
  </sheetData>
  <sheetProtection selectLockedCells="1"/>
  <mergeCells count="18">
    <mergeCell ref="B4:C4"/>
    <mergeCell ref="B20:C20"/>
    <mergeCell ref="B5:C5"/>
    <mergeCell ref="B6:C6"/>
    <mergeCell ref="B7:C7"/>
    <mergeCell ref="B9:C9"/>
    <mergeCell ref="B14:C14"/>
    <mergeCell ref="B15:C15"/>
    <mergeCell ref="B8:C8"/>
    <mergeCell ref="B13:C13"/>
    <mergeCell ref="B18:C18"/>
    <mergeCell ref="B23:I23"/>
    <mergeCell ref="B21:C21"/>
    <mergeCell ref="E20:I20"/>
    <mergeCell ref="E21:I21"/>
    <mergeCell ref="E8:I8"/>
    <mergeCell ref="E9:I10"/>
    <mergeCell ref="E15:I15"/>
  </mergeCells>
  <conditionalFormatting sqref="D15">
    <cfRule type="cellIs" dxfId="0" priority="1" operator="greaterThan">
      <formula>120</formula>
    </cfRule>
  </conditionalFormatting>
  <pageMargins left="0.25" right="0.25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8E43-071B-4917-A9EB-DAB53D95EFF0}">
  <sheetPr codeName="Tabelle2"/>
  <dimension ref="A1:H20"/>
  <sheetViews>
    <sheetView workbookViewId="0">
      <selection activeCell="B13" sqref="B13"/>
    </sheetView>
  </sheetViews>
  <sheetFormatPr baseColWidth="10" defaultColWidth="10.7109375" defaultRowHeight="16.5"/>
  <cols>
    <col min="1" max="1" width="23.28515625" customWidth="1"/>
    <col min="2" max="2" width="11.42578125" bestFit="1" customWidth="1"/>
    <col min="3" max="3" width="28.140625" customWidth="1"/>
    <col min="4" max="4" width="19.28515625" bestFit="1" customWidth="1"/>
  </cols>
  <sheetData>
    <row r="1" spans="1:8">
      <c r="A1" s="3" t="s">
        <v>24</v>
      </c>
      <c r="B1" s="4"/>
      <c r="C1" s="16" t="s">
        <v>25</v>
      </c>
      <c r="D1" s="17"/>
      <c r="E1" s="17"/>
      <c r="F1" s="17"/>
      <c r="G1" s="17"/>
      <c r="H1" s="18"/>
    </row>
    <row r="2" spans="1:8">
      <c r="A2" s="5"/>
      <c r="B2" s="6"/>
      <c r="C2" s="19"/>
      <c r="D2" s="20"/>
      <c r="E2" s="20"/>
      <c r="F2" s="20"/>
      <c r="G2" s="20"/>
      <c r="H2" s="21"/>
    </row>
    <row r="3" spans="1:8">
      <c r="A3" s="7" t="s">
        <v>19</v>
      </c>
      <c r="B3" s="9"/>
      <c r="C3" s="22" t="s">
        <v>29</v>
      </c>
      <c r="D3" s="23" t="s">
        <v>32</v>
      </c>
      <c r="E3" s="20"/>
      <c r="F3" s="20"/>
      <c r="G3" s="20"/>
      <c r="H3" s="21"/>
    </row>
    <row r="4" spans="1:8">
      <c r="A4" s="5" t="s">
        <v>18</v>
      </c>
      <c r="B4" s="38">
        <v>140</v>
      </c>
      <c r="C4" s="11">
        <f>$B$4/($A$16-$A$18)*(Berechnung!$D$14-Hilfstabelle!$A$16)+Hilfstabelle!$B$4</f>
        <v>202.22222222222223</v>
      </c>
      <c r="D4" s="24">
        <f>IF(C4&gt;=B4,B4,C4)</f>
        <v>140</v>
      </c>
      <c r="E4" s="20"/>
      <c r="F4" s="20"/>
      <c r="G4" s="20"/>
      <c r="H4" s="21"/>
    </row>
    <row r="5" spans="1:8">
      <c r="A5" s="5" t="s">
        <v>20</v>
      </c>
      <c r="B5" s="38">
        <v>14</v>
      </c>
      <c r="C5" s="11">
        <f>$B$5/($A$16-$A$18)*(Berechnung!$D$14-Hilfstabelle!$A$16)+Hilfstabelle!$B$5</f>
        <v>20.222222222222221</v>
      </c>
      <c r="D5" s="24">
        <f>IF(C5&gt;=B5,B5,C5)</f>
        <v>14</v>
      </c>
      <c r="E5" s="20"/>
      <c r="F5" s="20"/>
      <c r="G5" s="20"/>
      <c r="H5" s="21"/>
    </row>
    <row r="6" spans="1:8">
      <c r="A6" s="7" t="s">
        <v>17</v>
      </c>
      <c r="B6" s="9"/>
      <c r="C6" s="22" t="s">
        <v>30</v>
      </c>
      <c r="D6" s="23" t="s">
        <v>33</v>
      </c>
      <c r="E6" s="20"/>
      <c r="F6" s="20"/>
      <c r="G6" s="20"/>
      <c r="H6" s="21"/>
    </row>
    <row r="7" spans="1:8">
      <c r="A7" s="5" t="s">
        <v>18</v>
      </c>
      <c r="B7" s="38">
        <v>95</v>
      </c>
      <c r="C7" s="11">
        <f>$B$7/($A$16-$A$18)*(Berechnung!$D$14-Hilfstabelle!$A$16)+Hilfstabelle!$B$7</f>
        <v>137.22222222222223</v>
      </c>
      <c r="D7" s="24">
        <f>IF(C7&gt;=B7,B7,C7)</f>
        <v>95</v>
      </c>
      <c r="E7" s="20"/>
      <c r="F7" s="20"/>
      <c r="G7" s="20"/>
      <c r="H7" s="21"/>
    </row>
    <row r="8" spans="1:8">
      <c r="A8" s="5" t="s">
        <v>20</v>
      </c>
      <c r="B8" s="38">
        <v>9.5</v>
      </c>
      <c r="C8" s="11">
        <f>$B$8/($A$16-$A$18)*(Berechnung!$D$14-Hilfstabelle!$A$16)+Hilfstabelle!$B$8</f>
        <v>13.722222222222221</v>
      </c>
      <c r="D8" s="24">
        <f>IF(C8&gt;=B8,B8,C8)</f>
        <v>9.5</v>
      </c>
      <c r="E8" s="20"/>
      <c r="F8" s="20"/>
      <c r="G8" s="20"/>
      <c r="H8" s="21"/>
    </row>
    <row r="9" spans="1:8">
      <c r="A9" s="7" t="s">
        <v>21</v>
      </c>
      <c r="B9" s="9"/>
      <c r="C9" s="22" t="s">
        <v>31</v>
      </c>
      <c r="D9" s="23" t="s">
        <v>34</v>
      </c>
      <c r="E9" s="20"/>
      <c r="F9" s="20"/>
      <c r="G9" s="20"/>
      <c r="H9" s="21"/>
    </row>
    <row r="10" spans="1:8">
      <c r="A10" s="5" t="s">
        <v>20</v>
      </c>
      <c r="B10" s="38">
        <v>7</v>
      </c>
      <c r="C10" s="11">
        <f>$B$10/($A$16-$A$18)*(Berechnung!$D$14-Hilfstabelle!$A$16)+Hilfstabelle!$B$10</f>
        <v>10.111111111111111</v>
      </c>
      <c r="D10" s="24">
        <f>IF(C10&gt;=B10,B10,C10)</f>
        <v>7</v>
      </c>
      <c r="E10" s="20"/>
      <c r="F10" s="20"/>
      <c r="G10" s="20"/>
      <c r="H10" s="21"/>
    </row>
    <row r="11" spans="1:8">
      <c r="A11" s="5"/>
      <c r="B11" s="9"/>
      <c r="C11" s="19"/>
      <c r="D11" s="20"/>
      <c r="E11" s="20"/>
      <c r="F11" s="20"/>
      <c r="G11" s="20"/>
      <c r="H11" s="21"/>
    </row>
    <row r="12" spans="1:8">
      <c r="A12" s="7" t="s">
        <v>26</v>
      </c>
      <c r="B12" s="9"/>
      <c r="C12" s="19"/>
      <c r="D12" s="20"/>
      <c r="E12" s="20"/>
      <c r="F12" s="20"/>
      <c r="G12" s="20"/>
      <c r="H12" s="21"/>
    </row>
    <row r="13" spans="1:8">
      <c r="A13" t="s">
        <v>18</v>
      </c>
      <c r="B13" s="38">
        <v>30</v>
      </c>
      <c r="C13" s="22" t="s">
        <v>35</v>
      </c>
      <c r="D13" s="20"/>
      <c r="E13" s="20"/>
      <c r="F13" s="20"/>
      <c r="G13" s="20"/>
      <c r="H13" s="21"/>
    </row>
    <row r="14" spans="1:8">
      <c r="A14" t="s">
        <v>20</v>
      </c>
      <c r="B14" s="38">
        <v>3</v>
      </c>
      <c r="C14" s="25">
        <f>IF(AND(Berechnung!D9&gt;0,Berechnung!D10&gt;0),"Zwei Tarife eingegeben!",IF(AND(Berechnung!D8="x",Berechnung!D10&gt;0),Hilfstabelle!D10,IF(AND(Berechnung!D8="x",Berechnung!D9&gt;0),0,IF(AND(Berechnung!D9&gt;0,Berechnung!D15&lt;18),Hilfstabelle!D4,IF(AND(Berechnung!D9&gt;0,Berechnung!D15&gt;=18),Hilfstabelle!D7,IF(AND(Berechnung!D10&gt;0,Berechnung!D15&lt;18),Hilfstabelle!D5,IF(AND(Berechnung!D10&gt;0,Berechnung!D15&gt;=18),Hilfstabelle!D8,0)))))))</f>
        <v>0</v>
      </c>
      <c r="D14" s="20"/>
      <c r="E14" s="20"/>
      <c r="F14" s="20"/>
      <c r="G14" s="20"/>
      <c r="H14" s="21"/>
    </row>
    <row r="15" spans="1:8">
      <c r="A15" s="7" t="s">
        <v>22</v>
      </c>
      <c r="B15" s="6"/>
      <c r="C15" s="19"/>
      <c r="D15" s="20"/>
      <c r="E15" s="20"/>
      <c r="F15" s="20"/>
      <c r="G15" s="20"/>
      <c r="H15" s="21"/>
    </row>
    <row r="16" spans="1:8">
      <c r="A16" s="39">
        <v>40000</v>
      </c>
      <c r="B16" s="6"/>
      <c r="C16" s="22" t="s">
        <v>37</v>
      </c>
      <c r="D16" s="20"/>
      <c r="E16" s="20"/>
      <c r="F16" s="20"/>
      <c r="G16" s="20"/>
      <c r="H16" s="21"/>
    </row>
    <row r="17" spans="1:8">
      <c r="A17" s="7" t="s">
        <v>23</v>
      </c>
      <c r="B17" s="6"/>
      <c r="C17" s="12">
        <f>IF(Berechnung!$D$18&gt;0,Berechnung!$D$18-Hilfstabelle!$B$13,Berechnung!$D$19-Hilfstabelle!$B$14)</f>
        <v>-3</v>
      </c>
      <c r="D17" s="20"/>
      <c r="E17" s="20"/>
      <c r="F17" s="20"/>
      <c r="G17" s="20"/>
      <c r="H17" s="21"/>
    </row>
    <row r="18" spans="1:8" ht="17.25" thickBot="1">
      <c r="A18" s="40">
        <v>130000</v>
      </c>
      <c r="B18" s="8"/>
      <c r="C18" s="19">
        <f>IF(C17&gt;C14,C14,C17)</f>
        <v>-3</v>
      </c>
      <c r="D18" s="26"/>
      <c r="E18" s="26"/>
      <c r="F18" s="26"/>
      <c r="G18" s="26"/>
      <c r="H18" s="27"/>
    </row>
    <row r="19" spans="1:8">
      <c r="C19" s="14" t="s">
        <v>38</v>
      </c>
    </row>
    <row r="20" spans="1:8" ht="17.25" thickBot="1">
      <c r="C20" s="15">
        <f>IF(C14="Zwei Tarife eingegeben!",C14,IF(C18&lt;0,0,C18))</f>
        <v>0</v>
      </c>
    </row>
  </sheetData>
  <sheetProtection algorithmName="SHA-512" hashValue="tHNZC6tk2mqEzrB50YaiEkAKXjpJckl8VTZP2jG9SvdYTMXJ1wMIUcYnzxgpkPHrLFeh2QeQQsvk463BoSeWiw==" saltValue="j9K6u5TzYmU8686IvQhb/Q==" spinCount="100000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Hilfstabelle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Hummel</dc:creator>
  <cp:lastModifiedBy>Daniela Seiler</cp:lastModifiedBy>
  <cp:lastPrinted>2022-05-23T07:37:58Z</cp:lastPrinted>
  <dcterms:created xsi:type="dcterms:W3CDTF">2022-01-27T10:31:59Z</dcterms:created>
  <dcterms:modified xsi:type="dcterms:W3CDTF">2025-04-22T13:52:32Z</dcterms:modified>
</cp:coreProperties>
</file>